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<sst xmlns="http://schemas.openxmlformats.org/spreadsheetml/2006/main" count="49" uniqueCount="48">
  <si>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Compartiment Contractare </t>
  </si>
  <si>
    <t xml:space="preserve">CAS DAMBOVITA </t>
  </si>
  <si>
    <t xml:space="preserve">FURNIZOR </t>
  </si>
  <si>
    <t>NR</t>
  </si>
  <si>
    <t>CTR</t>
  </si>
  <si>
    <t xml:space="preserve">SC LORENTINA 2102 SRL </t>
  </si>
  <si>
    <t>14R/2018</t>
  </si>
  <si>
    <t xml:space="preserve">SC IVAKINETIC SRL  </t>
  </si>
  <si>
    <t>15R/2018</t>
  </si>
  <si>
    <t xml:space="preserve">SPITALUL JUDETEAN URGENTA TARGOVISTE </t>
  </si>
  <si>
    <t>1R/2018</t>
  </si>
  <si>
    <t xml:space="preserve">SPITALUL MUNICIPAL MORENI </t>
  </si>
  <si>
    <t>4R/2018</t>
  </si>
  <si>
    <t xml:space="preserve">SPITALUL ORASENESC PUCIOASA </t>
  </si>
  <si>
    <t>11R/2018</t>
  </si>
  <si>
    <t>SC ALMINA TRADING SA</t>
  </si>
  <si>
    <t>8R/2018</t>
  </si>
  <si>
    <t>TBRCM SA BUCURESTI SUC PUCIOASA</t>
  </si>
  <si>
    <t>12R/2018</t>
  </si>
  <si>
    <t>SC TURISM SA PUCIOASA</t>
  </si>
  <si>
    <t>13R/2018</t>
  </si>
  <si>
    <t>SC HYMARCO CLINIQUE SRL</t>
  </si>
  <si>
    <t>16R/2018</t>
  </si>
  <si>
    <t>TOTAL:</t>
  </si>
  <si>
    <t>CENTRALIZATOR  IN ASISTENTA DE REABILITARE MEDICALA</t>
  </si>
  <si>
    <t xml:space="preserve">MARTIE </t>
  </si>
  <si>
    <t xml:space="preserve">TRIM 1 </t>
  </si>
  <si>
    <t>CONTRACT 2021</t>
  </si>
  <si>
    <t xml:space="preserve">CENTRE MULTIFUNCTIONALE  </t>
  </si>
  <si>
    <t>INITIAL</t>
  </si>
  <si>
    <t>IAN</t>
  </si>
  <si>
    <t xml:space="preserve">FEB </t>
  </si>
  <si>
    <t>APR</t>
  </si>
  <si>
    <t>MAI</t>
  </si>
  <si>
    <t>IUNIE</t>
  </si>
  <si>
    <t xml:space="preserve">TRIM II </t>
  </si>
  <si>
    <t>IULIE</t>
  </si>
  <si>
    <t>7luni</t>
  </si>
  <si>
    <t xml:space="preserve">aug </t>
  </si>
  <si>
    <t xml:space="preserve">sept </t>
  </si>
  <si>
    <t>AUG-SEP</t>
  </si>
  <si>
    <t xml:space="preserve">oct </t>
  </si>
  <si>
    <t>nov</t>
  </si>
  <si>
    <t>dec</t>
  </si>
  <si>
    <t xml:space="preserve">TRIM IV </t>
  </si>
  <si>
    <t>AN</t>
  </si>
  <si>
    <t xml:space="preserve">ianuarie -decembrie  2021 </t>
  </si>
  <si>
    <t>SEM 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</si>
</sst>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\-#,##0.00\ "/>
    <numFmt numFmtId="173" formatCode="#,##0\ _l_e_i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" fontId="2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5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.28125" style="0" customWidth="1"/>
    <col min="2" max="2" width="21.8515625" style="0" customWidth="1"/>
    <col min="3" max="3" width="8.421875" style="0" customWidth="1"/>
    <col min="4" max="4" width="9.8515625" style="0" customWidth="1"/>
    <col min="8" max="8" width="9.57421875" style="0" customWidth="1"/>
    <col min="12" max="12" width="10.140625" style="0" customWidth="1"/>
    <col min="14" max="14" width="11.140625" style="0" customWidth="1"/>
    <col min="15" max="15" width="9.8515625" style="0" customWidth="1"/>
    <col min="16" max="17" width="10.140625" style="0" customWidth="1"/>
    <col min="18" max="18" width="10.421875" style="0" customWidth="1"/>
    <col min="19" max="19" width="11.140625" style="0" customWidth="1"/>
    <col min="20" max="20" width="9.57421875" style="0" customWidth="1"/>
    <col min="21" max="21" width="9.7109375" style="0" customWidth="1"/>
    <col min="22" max="22" width="10.28125" style="0" customWidth="1"/>
  </cols>
  <sheetData>
    <row r="3" ht="12.75">
      <c r="B3" t="s">
        <v>0</v>
      </c>
    </row>
    <row r="4" ht="12.75">
      <c r="B4" t="s">
        <v>1</v>
      </c>
    </row>
    <row r="5" ht="12.75">
      <c r="C5" t="s">
        <v>24</v>
      </c>
    </row>
    <row r="6" ht="12.75">
      <c r="C6" t="s">
        <v>46</v>
      </c>
    </row>
    <row r="10" ht="12.75">
      <c r="B10" t="s">
        <v>1</v>
      </c>
    </row>
    <row r="11" ht="12.75">
      <c r="D11" t="s">
        <v>27</v>
      </c>
    </row>
    <row r="12" ht="12.75">
      <c r="D12" t="s">
        <v>28</v>
      </c>
    </row>
    <row r="13" ht="12.75">
      <c r="E13" t="s">
        <v>29</v>
      </c>
    </row>
    <row r="14" spans="2:22" ht="12.75">
      <c r="B14" s="2" t="s">
        <v>2</v>
      </c>
      <c r="C14" s="3" t="s">
        <v>3</v>
      </c>
      <c r="D14" s="4" t="s">
        <v>30</v>
      </c>
      <c r="E14" s="4" t="s">
        <v>31</v>
      </c>
      <c r="F14" s="5" t="s">
        <v>25</v>
      </c>
      <c r="G14" s="4" t="s">
        <v>26</v>
      </c>
      <c r="H14" s="6" t="s">
        <v>32</v>
      </c>
      <c r="I14" s="6" t="s">
        <v>33</v>
      </c>
      <c r="J14" s="6" t="s">
        <v>34</v>
      </c>
      <c r="K14" s="4" t="s">
        <v>35</v>
      </c>
      <c r="L14" s="6" t="s">
        <v>47</v>
      </c>
      <c r="M14" s="6" t="s">
        <v>36</v>
      </c>
      <c r="N14" s="1" t="s">
        <v>37</v>
      </c>
      <c r="O14" s="6" t="s">
        <v>38</v>
      </c>
      <c r="P14" s="6" t="s">
        <v>39</v>
      </c>
      <c r="Q14" s="4" t="s">
        <v>40</v>
      </c>
      <c r="R14" s="6" t="s">
        <v>41</v>
      </c>
      <c r="S14" s="6" t="s">
        <v>42</v>
      </c>
      <c r="T14" s="6" t="s">
        <v>43</v>
      </c>
      <c r="U14" s="4" t="s">
        <v>44</v>
      </c>
      <c r="V14" s="4" t="s">
        <v>45</v>
      </c>
    </row>
    <row r="15" spans="2:22" ht="12.75">
      <c r="B15" s="2"/>
      <c r="C15" s="4" t="s">
        <v>4</v>
      </c>
      <c r="D15" s="7">
        <v>2021</v>
      </c>
      <c r="E15" s="7">
        <v>2021</v>
      </c>
      <c r="F15" s="7">
        <v>2021</v>
      </c>
      <c r="G15" s="8"/>
      <c r="H15" s="4">
        <v>2021</v>
      </c>
      <c r="I15" s="4">
        <v>2021</v>
      </c>
      <c r="J15" s="4">
        <v>2021</v>
      </c>
      <c r="K15" s="4">
        <v>2021</v>
      </c>
      <c r="L15" s="6">
        <v>2021</v>
      </c>
      <c r="M15" s="4">
        <v>2021</v>
      </c>
      <c r="N15" s="1"/>
      <c r="O15" s="1"/>
      <c r="P15" s="1"/>
      <c r="Q15" s="9"/>
      <c r="R15" s="1"/>
      <c r="S15" s="1"/>
      <c r="T15" s="1"/>
      <c r="U15" s="4">
        <v>2021</v>
      </c>
      <c r="V15" s="9">
        <v>2021</v>
      </c>
    </row>
    <row r="16" spans="2:22" ht="12.75">
      <c r="B16" s="10" t="s">
        <v>5</v>
      </c>
      <c r="C16" s="11" t="s">
        <v>6</v>
      </c>
      <c r="D16" s="12">
        <f>41398.51+3433.19+141.36+144.7+15.57+14.17-3607</f>
        <v>41540.5</v>
      </c>
      <c r="E16" s="12">
        <f>41423.22+3607</f>
        <v>45030.22</v>
      </c>
      <c r="F16" s="12">
        <f>18009.94+21309.95+326.23+2103.32</f>
        <v>41749.44</v>
      </c>
      <c r="G16" s="13">
        <f>D16+E16+F16</f>
        <v>128320.16</v>
      </c>
      <c r="H16" s="12">
        <v>41423.22</v>
      </c>
      <c r="I16" s="12">
        <f>37211.69+490.27+2048.49+78.6+29.78+31.61</f>
        <v>39890.439999999995</v>
      </c>
      <c r="J16" s="12">
        <v>37716.41</v>
      </c>
      <c r="K16" s="14">
        <f>H16+I16+J16</f>
        <v>119030.07</v>
      </c>
      <c r="L16" s="12">
        <f>G16+K16</f>
        <v>247350.23</v>
      </c>
      <c r="M16" s="12">
        <v>39160.3</v>
      </c>
      <c r="N16" s="15">
        <f>L16+M16</f>
        <v>286510.53</v>
      </c>
      <c r="O16" s="15">
        <v>38956</v>
      </c>
      <c r="P16" s="16">
        <v>58000.34</v>
      </c>
      <c r="Q16" s="17">
        <f>O16+P16</f>
        <v>96956.34</v>
      </c>
      <c r="R16" s="15">
        <v>40000</v>
      </c>
      <c r="S16" s="15">
        <v>40000</v>
      </c>
      <c r="T16" s="15">
        <v>7722.1</v>
      </c>
      <c r="U16" s="17">
        <f aca="true" t="shared" si="0" ref="U16:U23">R16+S16+T16</f>
        <v>87722.1</v>
      </c>
      <c r="V16" s="17">
        <f>G16+K16+M16+Q16+U16</f>
        <v>471188.97</v>
      </c>
    </row>
    <row r="17" spans="2:22" ht="12.75">
      <c r="B17" s="10" t="s">
        <v>7</v>
      </c>
      <c r="C17" s="11" t="s">
        <v>8</v>
      </c>
      <c r="D17" s="12">
        <f>47955.09+3988.48+181.06+151.95+19.94+14.88-4009</f>
        <v>48302.399999999994</v>
      </c>
      <c r="E17" s="12">
        <f>49164.27+4009</f>
        <v>53173.27</v>
      </c>
      <c r="F17" s="12">
        <f>21375.58+25244.09+359.48+2544.58</f>
        <v>49523.73</v>
      </c>
      <c r="G17" s="13">
        <f>D17+E17+F17</f>
        <v>150999.4</v>
      </c>
      <c r="H17" s="12">
        <f>49164.27-272.79</f>
        <v>48891.479999999996</v>
      </c>
      <c r="I17" s="12">
        <f>44072.29+590.03+2475.35-103.34-120.24+25000</f>
        <v>71914.09</v>
      </c>
      <c r="J17" s="12">
        <f>44607.38-25000</f>
        <v>19607.379999999997</v>
      </c>
      <c r="K17" s="14">
        <f aca="true" t="shared" si="1" ref="K17:K24">H17+I17+J17</f>
        <v>140412.94999999998</v>
      </c>
      <c r="L17" s="12">
        <f aca="true" t="shared" si="2" ref="L17:L24">G17+K17</f>
        <v>291412.35</v>
      </c>
      <c r="M17" s="12">
        <v>45965.7</v>
      </c>
      <c r="N17" s="15">
        <f>L17+M17</f>
        <v>337378.05</v>
      </c>
      <c r="O17" s="15">
        <v>45000</v>
      </c>
      <c r="P17" s="1">
        <v>57245.56</v>
      </c>
      <c r="Q17" s="17">
        <f aca="true" t="shared" si="3" ref="Q17:Q24">O17+P17</f>
        <v>102245.56</v>
      </c>
      <c r="R17" s="15">
        <v>40000</v>
      </c>
      <c r="S17" s="15">
        <v>40000</v>
      </c>
      <c r="T17" s="15">
        <v>12507.56</v>
      </c>
      <c r="U17" s="17">
        <f t="shared" si="0"/>
        <v>92507.56</v>
      </c>
      <c r="V17" s="17">
        <f>G17+K17+M17+Q17+U17</f>
        <v>532131.1699999999</v>
      </c>
    </row>
    <row r="18" spans="2:22" ht="12.75">
      <c r="B18" s="10" t="s">
        <v>9</v>
      </c>
      <c r="C18" s="12" t="s">
        <v>10</v>
      </c>
      <c r="D18" s="12">
        <f>24271.87+2004.21+69.88+96.59+7.7+9.46</f>
        <v>26459.71</v>
      </c>
      <c r="E18" s="12">
        <v>24247.07</v>
      </c>
      <c r="F18" s="12">
        <f>10542.11+12520.41-1273.87+1184.54</f>
        <v>22973.190000000002</v>
      </c>
      <c r="G18" s="13">
        <f>D18+E18+F18</f>
        <v>73679.97</v>
      </c>
      <c r="H18" s="12">
        <v>24247.07</v>
      </c>
      <c r="I18" s="12">
        <f>21872.23+279.11+1156.47+52.47+19.88+21.1</f>
        <v>23401.260000000002</v>
      </c>
      <c r="J18" s="12">
        <v>22160.99</v>
      </c>
      <c r="K18" s="14">
        <f t="shared" si="1"/>
        <v>69809.32</v>
      </c>
      <c r="L18" s="12">
        <f t="shared" si="2"/>
        <v>143489.29</v>
      </c>
      <c r="M18" s="12">
        <v>16196.92</v>
      </c>
      <c r="N18" s="15">
        <f>L18+M18</f>
        <v>159686.21000000002</v>
      </c>
      <c r="O18" s="15">
        <v>17445</v>
      </c>
      <c r="P18" s="16">
        <v>17444.04</v>
      </c>
      <c r="Q18" s="17">
        <f t="shared" si="3"/>
        <v>34889.04</v>
      </c>
      <c r="R18" s="15">
        <v>17445</v>
      </c>
      <c r="S18" s="15">
        <v>13555</v>
      </c>
      <c r="T18" s="18">
        <v>566.16</v>
      </c>
      <c r="U18" s="17">
        <f t="shared" si="0"/>
        <v>31566.16</v>
      </c>
      <c r="V18" s="17">
        <f>G18+K18+M18+Q18+U18</f>
        <v>226141.41000000003</v>
      </c>
    </row>
    <row r="19" spans="2:22" ht="12.75">
      <c r="B19" s="10" t="s">
        <v>11</v>
      </c>
      <c r="C19" s="11" t="s">
        <v>12</v>
      </c>
      <c r="D19" s="12">
        <f>17788.77+1490.93+84.3+40.87+9.29+4-144</f>
        <v>19274.16</v>
      </c>
      <c r="E19" s="12">
        <f>17870.61+144</f>
        <v>18014.61</v>
      </c>
      <c r="F19" s="12">
        <f>7769.76+9108.9+92.13+991.96</f>
        <v>17962.75</v>
      </c>
      <c r="G19" s="13">
        <f>D19+E19+F19</f>
        <v>55251.520000000004</v>
      </c>
      <c r="H19" s="12">
        <v>17870.61</v>
      </c>
      <c r="I19" s="12">
        <f>15889.85+225.78+961.01+22.2+8.41+8.93</f>
        <v>17116.18</v>
      </c>
      <c r="J19" s="12">
        <v>16119.71</v>
      </c>
      <c r="K19" s="14">
        <f t="shared" si="1"/>
        <v>51106.5</v>
      </c>
      <c r="L19" s="12">
        <f t="shared" si="2"/>
        <v>106358.02</v>
      </c>
      <c r="M19" s="12">
        <v>16557.85</v>
      </c>
      <c r="N19" s="15">
        <f>L19+M19</f>
        <v>122915.87</v>
      </c>
      <c r="O19" s="15">
        <v>18000</v>
      </c>
      <c r="P19" s="1">
        <v>16591.39</v>
      </c>
      <c r="Q19" s="17">
        <f t="shared" si="3"/>
        <v>34591.39</v>
      </c>
      <c r="R19" s="15">
        <v>15000</v>
      </c>
      <c r="S19" s="15">
        <v>15000</v>
      </c>
      <c r="T19" s="15">
        <v>1296.86</v>
      </c>
      <c r="U19" s="17">
        <f t="shared" si="0"/>
        <v>31296.86</v>
      </c>
      <c r="V19" s="17">
        <f>G19+K19+M19+Q19+U19</f>
        <v>188804.12</v>
      </c>
    </row>
    <row r="20" spans="2:22" ht="12.75">
      <c r="B20" s="10" t="s">
        <v>13</v>
      </c>
      <c r="C20" s="12" t="s">
        <v>14</v>
      </c>
      <c r="D20" s="12">
        <f>4210.54+351.06+17.2+12.16+1.89+1.19+1850-228</f>
        <v>6216.04</v>
      </c>
      <c r="E20" s="12">
        <f>4221.59-1850+228</f>
        <v>2599.59</v>
      </c>
      <c r="F20" s="12">
        <f>1835.46+2161.64+27.42+224.5-569</f>
        <v>3680.0200000000004</v>
      </c>
      <c r="G20" s="13">
        <f>D20+E20+F20</f>
        <v>12495.650000000001</v>
      </c>
      <c r="H20" s="12">
        <f>4221.59+569-342</f>
        <v>4448.59</v>
      </c>
      <c r="I20" s="12">
        <f>3772.75+51.7+218.03+6.61+2.5+2.66+342-156</f>
        <v>4240.25</v>
      </c>
      <c r="J20" s="12">
        <f>3825.63+156-65</f>
        <v>3916.63</v>
      </c>
      <c r="K20" s="14">
        <f t="shared" si="1"/>
        <v>12605.470000000001</v>
      </c>
      <c r="L20" s="12">
        <f t="shared" si="2"/>
        <v>25101.120000000003</v>
      </c>
      <c r="M20" s="12">
        <f>3950.63+65</f>
        <v>4015.63</v>
      </c>
      <c r="N20" s="15">
        <f>L20+M20</f>
        <v>29116.750000000004</v>
      </c>
      <c r="O20" s="15">
        <v>5000</v>
      </c>
      <c r="P20" s="1">
        <v>4280.61</v>
      </c>
      <c r="Q20" s="17">
        <f t="shared" si="3"/>
        <v>9280.61</v>
      </c>
      <c r="R20" s="15">
        <v>3500</v>
      </c>
      <c r="S20" s="15">
        <v>3500</v>
      </c>
      <c r="T20" s="15">
        <v>1396.69</v>
      </c>
      <c r="U20" s="17">
        <f t="shared" si="0"/>
        <v>8396.69</v>
      </c>
      <c r="V20" s="17">
        <f>G20+K20+M20+Q20+U20</f>
        <v>46794.05</v>
      </c>
    </row>
    <row r="21" spans="2:22" ht="12.75">
      <c r="B21" s="10" t="s">
        <v>15</v>
      </c>
      <c r="C21" s="12" t="s">
        <v>16</v>
      </c>
      <c r="D21" s="12">
        <f>17551.6+1449.49+50.82+69.59+5.6+6.82-1261</f>
        <v>17872.92</v>
      </c>
      <c r="E21" s="12">
        <f>17534.54+1261</f>
        <v>18795.54</v>
      </c>
      <c r="F21" s="12">
        <f>7623.65+9053.23+156.89+857.66</f>
        <v>17691.429999999997</v>
      </c>
      <c r="G21" s="13">
        <f>D21+E21+F21</f>
        <v>54359.89</v>
      </c>
      <c r="H21" s="12">
        <v>17534.54</v>
      </c>
      <c r="I21" s="12">
        <f>15815.13+202.02+837.26+37.8+14.32+15.2</f>
        <v>16921.73</v>
      </c>
      <c r="J21" s="12">
        <v>16024.1</v>
      </c>
      <c r="K21" s="14">
        <f t="shared" si="1"/>
        <v>50480.37</v>
      </c>
      <c r="L21" s="12">
        <f t="shared" si="2"/>
        <v>104840.26000000001</v>
      </c>
      <c r="M21" s="12">
        <v>16706.74</v>
      </c>
      <c r="N21" s="15">
        <f>L21+M21</f>
        <v>121547.00000000001</v>
      </c>
      <c r="O21" s="15">
        <v>38000</v>
      </c>
      <c r="P21" s="1">
        <v>20579.78</v>
      </c>
      <c r="Q21" s="17">
        <f t="shared" si="3"/>
        <v>58579.78</v>
      </c>
      <c r="R21" s="15">
        <v>20000</v>
      </c>
      <c r="S21" s="15">
        <v>30000</v>
      </c>
      <c r="T21" s="15">
        <v>3000.57</v>
      </c>
      <c r="U21" s="17">
        <f t="shared" si="0"/>
        <v>53000.57</v>
      </c>
      <c r="V21" s="17">
        <f>G21+K21+M21+Q21+U21</f>
        <v>233127.35000000003</v>
      </c>
    </row>
    <row r="22" spans="2:22" ht="12.75">
      <c r="B22" s="10" t="s">
        <v>17</v>
      </c>
      <c r="C22" s="12" t="s">
        <v>18</v>
      </c>
      <c r="D22" s="12">
        <f>26151.51-6537.88+123.68+60.3-3285</f>
        <v>16512.609999999997</v>
      </c>
      <c r="E22" s="12">
        <f>25231.14+3285</f>
        <v>28516.14</v>
      </c>
      <c r="F22" s="12">
        <f>10969.97+23106.87+135.95-8845.73-1465</f>
        <v>23902.059999999994</v>
      </c>
      <c r="G22" s="13">
        <f>D22+E22+F22</f>
        <v>68930.81</v>
      </c>
      <c r="H22" s="12">
        <f>25231.14+1465+13000</f>
        <v>39696.14</v>
      </c>
      <c r="I22" s="12">
        <f>42941.58-2060.47-13000-8613.72+32.76+12.41+23.71+16000</f>
        <v>35336.27</v>
      </c>
      <c r="J22" s="12">
        <f>40891.95-16000</f>
        <v>24891.949999999997</v>
      </c>
      <c r="K22" s="14">
        <f t="shared" si="1"/>
        <v>99924.36</v>
      </c>
      <c r="L22" s="12">
        <f t="shared" si="2"/>
        <v>168855.16999999998</v>
      </c>
      <c r="M22" s="12">
        <v>42044.87</v>
      </c>
      <c r="N22" s="15">
        <f>L22+M22</f>
        <v>210900.03999999998</v>
      </c>
      <c r="O22" s="15">
        <v>50000</v>
      </c>
      <c r="P22" s="1">
        <v>47687.9</v>
      </c>
      <c r="Q22" s="17">
        <f t="shared" si="3"/>
        <v>97687.9</v>
      </c>
      <c r="R22" s="15">
        <v>40000</v>
      </c>
      <c r="S22" s="15">
        <v>35000</v>
      </c>
      <c r="T22" s="18">
        <v>13383.97</v>
      </c>
      <c r="U22" s="17">
        <f t="shared" si="0"/>
        <v>88383.97</v>
      </c>
      <c r="V22" s="17">
        <f>G22+K22+M22+Q22+U22</f>
        <v>396971.9099999999</v>
      </c>
    </row>
    <row r="23" spans="2:22" ht="12.75">
      <c r="B23" s="10" t="s">
        <v>19</v>
      </c>
      <c r="C23" s="12" t="s">
        <v>20</v>
      </c>
      <c r="D23" s="12">
        <f>13396.18-6698.09+37.17+54.58-93</f>
        <v>6696.84</v>
      </c>
      <c r="E23" s="12">
        <f>13378.24+93</f>
        <v>13471.24</v>
      </c>
      <c r="F23" s="12">
        <f>5816.58+6913.15+123.06+648.52</f>
        <v>13501.31</v>
      </c>
      <c r="G23" s="13">
        <f>D23+E23+F23</f>
        <v>33669.39</v>
      </c>
      <c r="H23" s="12">
        <v>13378.24</v>
      </c>
      <c r="I23" s="12">
        <f>12077.72+153.15+633.46+29.65+11.23+11.92</f>
        <v>12917.129999999997</v>
      </c>
      <c r="J23" s="12">
        <v>12236.32</v>
      </c>
      <c r="K23" s="14">
        <f t="shared" si="1"/>
        <v>38531.689999999995</v>
      </c>
      <c r="L23" s="12">
        <f t="shared" si="2"/>
        <v>72201.07999999999</v>
      </c>
      <c r="M23" s="12">
        <v>12769.93</v>
      </c>
      <c r="N23" s="15">
        <f>L23+M23</f>
        <v>84971.00999999998</v>
      </c>
      <c r="O23" s="15">
        <v>17000</v>
      </c>
      <c r="P23" s="1">
        <v>16297.38</v>
      </c>
      <c r="Q23" s="17">
        <f t="shared" si="3"/>
        <v>33297.38</v>
      </c>
      <c r="R23" s="15">
        <v>15000</v>
      </c>
      <c r="S23" s="15">
        <v>12000</v>
      </c>
      <c r="T23" s="15">
        <v>3126.09</v>
      </c>
      <c r="U23" s="17">
        <f t="shared" si="0"/>
        <v>30126.09</v>
      </c>
      <c r="V23" s="17">
        <f>G23+K23+M23+Q23+U23</f>
        <v>148394.47999999998</v>
      </c>
    </row>
    <row r="24" spans="2:22" ht="12.75">
      <c r="B24" s="10" t="s">
        <v>21</v>
      </c>
      <c r="C24" s="12" t="s">
        <v>22</v>
      </c>
      <c r="D24" s="12">
        <f>6275.93+518.61-705.47-630.74-59.99-50.52-4589</f>
        <v>758.8199999999997</v>
      </c>
      <c r="E24" s="12">
        <f>5929.32+4589-6320</f>
        <v>4198.32</v>
      </c>
      <c r="F24" s="12">
        <f>2577.94+3060.77+6320+52.71+290.65-6908</f>
        <v>5394.069999999998</v>
      </c>
      <c r="G24" s="13">
        <f>D24+E24+F24</f>
        <v>10351.209999999997</v>
      </c>
      <c r="H24" s="12">
        <f>5929.32+6908-11613</f>
        <v>1224.3199999999997</v>
      </c>
      <c r="I24" s="12">
        <f>5346.76+68.41+283.65+12.7+4.81+5.11+11613-12574</f>
        <v>4760.439999999999</v>
      </c>
      <c r="J24" s="12">
        <f>5417.51+12574-9881</f>
        <v>8110.510000000002</v>
      </c>
      <c r="K24" s="14">
        <f t="shared" si="1"/>
        <v>14095.27</v>
      </c>
      <c r="L24" s="12">
        <f t="shared" si="2"/>
        <v>24446.479999999996</v>
      </c>
      <c r="M24" s="12">
        <f>5647.06+9881-9528</f>
        <v>6000.060000000001</v>
      </c>
      <c r="N24" s="15">
        <f>L24+M24</f>
        <v>30446.539999999997</v>
      </c>
      <c r="O24" s="15">
        <v>0</v>
      </c>
      <c r="P24" s="1">
        <v>0</v>
      </c>
      <c r="Q24" s="17">
        <f t="shared" si="3"/>
        <v>0</v>
      </c>
      <c r="R24" s="15">
        <v>0</v>
      </c>
      <c r="S24" s="15">
        <v>0</v>
      </c>
      <c r="T24" s="15">
        <v>0</v>
      </c>
      <c r="U24" s="17">
        <v>0</v>
      </c>
      <c r="V24" s="17">
        <f>G24+K24+M24+Q24+U24</f>
        <v>30446.539999999997</v>
      </c>
    </row>
    <row r="25" spans="2:22" ht="12.75">
      <c r="B25" s="19" t="s">
        <v>23</v>
      </c>
      <c r="C25" s="14"/>
      <c r="D25" s="14">
        <f>SUM(D16:D24)</f>
        <v>183633.99999999997</v>
      </c>
      <c r="E25" s="14">
        <f>SUM(E16:E24)</f>
        <v>208046</v>
      </c>
      <c r="F25" s="14">
        <f>SUM(F16:F24)</f>
        <v>196378</v>
      </c>
      <c r="G25" s="14">
        <f aca="true" t="shared" si="4" ref="G25:L25">SUM(G16:G24)</f>
        <v>588058.0000000001</v>
      </c>
      <c r="H25" s="14">
        <f t="shared" si="4"/>
        <v>208714.21000000002</v>
      </c>
      <c r="I25" s="14">
        <f t="shared" si="4"/>
        <v>226497.79</v>
      </c>
      <c r="J25" s="14">
        <f t="shared" si="4"/>
        <v>160784</v>
      </c>
      <c r="K25" s="14">
        <f t="shared" si="4"/>
        <v>595995.9999999999</v>
      </c>
      <c r="L25" s="14">
        <f t="shared" si="4"/>
        <v>1184054</v>
      </c>
      <c r="M25" s="14">
        <f aca="true" t="shared" si="5" ref="M25:V25">SUM(M16:M24)</f>
        <v>199417.99999999997</v>
      </c>
      <c r="N25" s="17">
        <f t="shared" si="5"/>
        <v>1383472.0000000002</v>
      </c>
      <c r="O25" s="17">
        <f t="shared" si="5"/>
        <v>229401</v>
      </c>
      <c r="P25" s="17">
        <f t="shared" si="5"/>
        <v>238127</v>
      </c>
      <c r="Q25" s="17">
        <f t="shared" si="5"/>
        <v>467528</v>
      </c>
      <c r="R25" s="17">
        <f t="shared" si="5"/>
        <v>190945</v>
      </c>
      <c r="S25" s="17">
        <f t="shared" si="5"/>
        <v>189055</v>
      </c>
      <c r="T25" s="17">
        <f t="shared" si="5"/>
        <v>43000</v>
      </c>
      <c r="U25" s="17">
        <f t="shared" si="5"/>
        <v>423000.00000000006</v>
      </c>
      <c r="V25" s="17">
        <f t="shared" si="5"/>
        <v>2274000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2020-07-17T10:59:12Z</cp:lastPrinted>
  <dcterms:created xsi:type="dcterms:W3CDTF">1996-10-14T23:33:28Z</dcterms:created>
  <dcterms:modified xsi:type="dcterms:W3CDTF">2021-08-10T09:49:15Z</dcterms:modified>
  <cp:category/>
  <cp:version/>
  <cp:contentType/>
  <cp:contentStatus/>
</cp:coreProperties>
</file>